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Hma Forum\lifo fifo\"/>
    </mc:Choice>
  </mc:AlternateContent>
  <bookViews>
    <workbookView xWindow="0" yWindow="0" windowWidth="20490" windowHeight="7200" firstSheet="1" activeTab="1"/>
  </bookViews>
  <sheets>
    <sheet name="Acerno_Cache_XXXXX" sheetId="2" state="veryHidden" r:id="rId1"/>
    <sheet name="Base" sheetId="1" r:id="rId2"/>
  </sheets>
  <definedNames>
    <definedName name="_xlnm.Print_Area" localSheetId="1">Base!$A$2:$K$51</definedName>
  </definedNames>
  <calcPr calcId="152511"/>
</workbook>
</file>

<file path=xl/calcChain.xml><?xml version="1.0" encoding="utf-8"?>
<calcChain xmlns="http://schemas.openxmlformats.org/spreadsheetml/2006/main">
  <c r="E16" i="1" l="1"/>
  <c r="D16" i="1"/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6" i="1" l="1"/>
  <c r="C6" i="1"/>
  <c r="C7" i="1" s="1"/>
  <c r="C9" i="1" s="1"/>
  <c r="F41" i="1"/>
  <c r="F34" i="1"/>
  <c r="F38" i="1"/>
  <c r="F42" i="1"/>
  <c r="F46" i="1"/>
  <c r="F50" i="1"/>
  <c r="F49" i="1"/>
  <c r="F18" i="1"/>
  <c r="F22" i="1"/>
  <c r="F26" i="1"/>
  <c r="F30" i="1"/>
  <c r="F20" i="1"/>
  <c r="F24" i="1"/>
  <c r="F28" i="1"/>
  <c r="F32" i="1"/>
  <c r="F36" i="1"/>
  <c r="F40" i="1"/>
  <c r="F44" i="1"/>
  <c r="F48" i="1"/>
  <c r="F17" i="1"/>
  <c r="F21" i="1"/>
  <c r="F25" i="1"/>
  <c r="F29" i="1"/>
  <c r="F33" i="1"/>
  <c r="F37" i="1"/>
  <c r="F45" i="1"/>
  <c r="F43" i="1"/>
  <c r="F19" i="1"/>
  <c r="F23" i="1"/>
  <c r="F27" i="1"/>
  <c r="F31" i="1"/>
  <c r="F35" i="1"/>
  <c r="F39" i="1"/>
  <c r="F47" i="1"/>
  <c r="F15" i="1"/>
  <c r="D4" i="1" s="1"/>
  <c r="C4" i="1"/>
  <c r="H18" i="1"/>
  <c r="H15" i="1"/>
  <c r="H49" i="1"/>
  <c r="H41" i="1"/>
  <c r="H33" i="1"/>
  <c r="H25" i="1"/>
  <c r="H21" i="1"/>
  <c r="H44" i="1"/>
  <c r="H40" i="1"/>
  <c r="H32" i="1"/>
  <c r="H24" i="1"/>
  <c r="H16" i="1"/>
  <c r="H43" i="1"/>
  <c r="H39" i="1"/>
  <c r="H35" i="1"/>
  <c r="H31" i="1"/>
  <c r="H27" i="1"/>
  <c r="H23" i="1"/>
  <c r="H19" i="1"/>
  <c r="F16" i="1"/>
  <c r="H45" i="1"/>
  <c r="H37" i="1"/>
  <c r="H29" i="1"/>
  <c r="H17" i="1"/>
  <c r="H48" i="1"/>
  <c r="H36" i="1"/>
  <c r="H28" i="1"/>
  <c r="H20" i="1"/>
  <c r="H47" i="1"/>
  <c r="H50" i="1"/>
  <c r="H46" i="1"/>
  <c r="H42" i="1"/>
  <c r="H38" i="1"/>
  <c r="H34" i="1"/>
  <c r="H30" i="1"/>
  <c r="H26" i="1"/>
  <c r="H22" i="1"/>
  <c r="J15" i="1" l="1"/>
  <c r="J16" i="1" s="1"/>
  <c r="C10" i="1"/>
  <c r="I15" i="1" s="1"/>
  <c r="D7" i="1"/>
  <c r="D9" i="1" s="1"/>
  <c r="F6" i="1"/>
  <c r="F7" i="1" s="1"/>
  <c r="E6" i="1"/>
  <c r="F4" i="1"/>
  <c r="E4" i="1"/>
  <c r="K15" i="1" l="1"/>
  <c r="I16" i="1"/>
  <c r="I17" i="1"/>
  <c r="I19" i="1"/>
  <c r="D10" i="1"/>
  <c r="D12" i="1" s="1"/>
  <c r="E7" i="1"/>
  <c r="I22" i="1"/>
  <c r="J17" i="1"/>
  <c r="K16" i="1"/>
  <c r="I20" i="1" l="1"/>
  <c r="I18" i="1"/>
  <c r="I23" i="1"/>
  <c r="J18" i="1"/>
  <c r="K17" i="1"/>
  <c r="I21" i="1" l="1"/>
  <c r="I24" i="1"/>
  <c r="J19" i="1"/>
  <c r="K18" i="1"/>
  <c r="I25" i="1" l="1"/>
  <c r="J20" i="1"/>
  <c r="K19" i="1"/>
  <c r="I26" i="1" l="1"/>
  <c r="J21" i="1"/>
  <c r="K20" i="1"/>
  <c r="I27" i="1" l="1"/>
  <c r="K21" i="1"/>
  <c r="J22" i="1"/>
  <c r="I28" i="1" l="1"/>
  <c r="J23" i="1"/>
  <c r="K22" i="1"/>
  <c r="I29" i="1" l="1"/>
  <c r="K23" i="1"/>
  <c r="J24" i="1"/>
  <c r="I30" i="1" l="1"/>
  <c r="J25" i="1"/>
  <c r="K24" i="1"/>
  <c r="I31" i="1" l="1"/>
  <c r="K25" i="1"/>
  <c r="J26" i="1"/>
  <c r="I32" i="1" l="1"/>
  <c r="J27" i="1"/>
  <c r="K26" i="1"/>
  <c r="I33" i="1" l="1"/>
  <c r="K27" i="1"/>
  <c r="J28" i="1"/>
  <c r="I34" i="1" l="1"/>
  <c r="J29" i="1"/>
  <c r="K28" i="1"/>
  <c r="I35" i="1" l="1"/>
  <c r="K29" i="1"/>
  <c r="J30" i="1"/>
  <c r="I36" i="1" l="1"/>
  <c r="J31" i="1"/>
  <c r="K30" i="1"/>
  <c r="I37" i="1" l="1"/>
  <c r="K31" i="1"/>
  <c r="J32" i="1"/>
  <c r="I38" i="1" l="1"/>
  <c r="J33" i="1"/>
  <c r="K32" i="1"/>
  <c r="I39" i="1" l="1"/>
  <c r="K33" i="1"/>
  <c r="J34" i="1"/>
  <c r="I40" i="1" l="1"/>
  <c r="J35" i="1"/>
  <c r="K34" i="1"/>
  <c r="I41" i="1" l="1"/>
  <c r="K35" i="1"/>
  <c r="J36" i="1"/>
  <c r="I42" i="1" l="1"/>
  <c r="J37" i="1"/>
  <c r="K36" i="1"/>
  <c r="I43" i="1" l="1"/>
  <c r="K37" i="1"/>
  <c r="J38" i="1"/>
  <c r="I44" i="1" l="1"/>
  <c r="J39" i="1"/>
  <c r="K38" i="1"/>
  <c r="I45" i="1" l="1"/>
  <c r="K39" i="1"/>
  <c r="J40" i="1"/>
  <c r="I46" i="1" l="1"/>
  <c r="J41" i="1"/>
  <c r="K40" i="1"/>
  <c r="I47" i="1" l="1"/>
  <c r="K41" i="1"/>
  <c r="J42" i="1"/>
  <c r="I48" i="1" l="1"/>
  <c r="J43" i="1"/>
  <c r="K42" i="1"/>
  <c r="I49" i="1" l="1"/>
  <c r="K43" i="1"/>
  <c r="J44" i="1"/>
  <c r="I50" i="1" l="1"/>
  <c r="J45" i="1"/>
  <c r="K44" i="1"/>
  <c r="E9" i="1" l="1"/>
  <c r="E10" i="1" s="1"/>
  <c r="K45" i="1"/>
  <c r="J46" i="1"/>
  <c r="J47" i="1" l="1"/>
  <c r="K46" i="1"/>
  <c r="K47" i="1" l="1"/>
  <c r="J48" i="1"/>
  <c r="J49" i="1" l="1"/>
  <c r="K48" i="1"/>
  <c r="K49" i="1" l="1"/>
  <c r="J50" i="1"/>
  <c r="K50" i="1" l="1"/>
  <c r="F9" i="1"/>
  <c r="F10" i="1" s="1"/>
</calcChain>
</file>

<file path=xl/sharedStrings.xml><?xml version="1.0" encoding="utf-8"?>
<sst xmlns="http://schemas.openxmlformats.org/spreadsheetml/2006/main" count="63" uniqueCount="24">
  <si>
    <t>FIFO</t>
  </si>
  <si>
    <t>LIFO</t>
  </si>
  <si>
    <t>کاربرد اکسل در حسابداری</t>
  </si>
  <si>
    <t>فی</t>
  </si>
  <si>
    <t>تعداد</t>
  </si>
  <si>
    <t>مبلغ</t>
  </si>
  <si>
    <t>محاسبات</t>
  </si>
  <si>
    <t>-</t>
  </si>
  <si>
    <t>اطلاعات اقلام ورودی</t>
  </si>
  <si>
    <t>عنوان کالا</t>
  </si>
  <si>
    <t>موجودی اول دوره</t>
  </si>
  <si>
    <t>میانگین</t>
  </si>
  <si>
    <t>اضافه می‌شود:</t>
  </si>
  <si>
    <t>موجودی خریداری شده طی دوره</t>
  </si>
  <si>
    <t>موجودی آماده برای مصرف</t>
  </si>
  <si>
    <t>بهای تمام شده کالای فروش رفته</t>
  </si>
  <si>
    <t>ریال</t>
  </si>
  <si>
    <t>موجودی پایان دوره طبق شمارش انبارگردانی</t>
  </si>
  <si>
    <t>کسر می‌شود:</t>
  </si>
  <si>
    <t>رسید</t>
  </si>
  <si>
    <t>کاربرگ مقایسه بهای تمام شده کالای فروش رفته در سیستم ادواری و روشهای میانگین، فایفو و لایفو</t>
  </si>
  <si>
    <t>فایفو</t>
  </si>
  <si>
    <t>لایفو</t>
  </si>
  <si>
    <t>http://forum/hma.ir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</si>
</sst>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;\(#,###\);0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ahoma"/>
      <family val="2"/>
    </font>
    <font>
      <sz val="12"/>
      <color rgb="FFC00000"/>
      <name val="Tahoma"/>
      <family val="2"/>
    </font>
    <font>
      <u/>
      <sz val="12"/>
      <name val="Tahoma"/>
      <family val="2"/>
    </font>
    <font>
      <u val="double"/>
      <sz val="12"/>
      <name val="Tahoma"/>
      <family val="2"/>
    </font>
    <font>
      <sz val="12"/>
      <color indexed="12"/>
      <name val="Arial"/>
      <family val="2"/>
    </font>
    <font>
      <sz val="13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21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10" borderId="1" applyNumberFormat="0" applyAlignment="0" applyProtection="0"/>
    <xf numFmtId="0" fontId="13" fillId="0" borderId="6" applyNumberFormat="0" applyFill="0" applyAlignment="0" applyProtection="0"/>
    <xf numFmtId="0" fontId="14" fillId="6" borderId="0" applyNumberFormat="0" applyBorder="0" applyAlignment="0" applyProtection="0"/>
    <xf numFmtId="0" fontId="1" fillId="6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shrinkToFit="1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NumberFormat="1" applyFont="1" applyAlignment="1" applyProtection="1">
      <alignment vertical="center"/>
      <protection locked="0"/>
    </xf>
    <xf numFmtId="0" fontId="21" fillId="18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2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 applyProtection="1">
      <alignment horizontal="center" vertical="center"/>
      <protection locked="0"/>
    </xf>
    <xf numFmtId="164" fontId="23" fillId="0" borderId="0" xfId="0" applyNumberFormat="1" applyFont="1" applyAlignment="1" applyProtection="1">
      <alignment horizontal="center" vertical="center"/>
      <protection locked="0"/>
    </xf>
    <xf numFmtId="164" fontId="23" fillId="0" borderId="0" xfId="0" applyNumberFormat="1" applyFont="1" applyBorder="1" applyAlignment="1" applyProtection="1">
      <alignment horizontal="center" vertical="center"/>
      <protection locked="0"/>
    </xf>
    <xf numFmtId="0" fontId="23" fillId="0" borderId="0" xfId="0" applyNumberFormat="1" applyFont="1" applyAlignment="1" applyProtection="1">
      <alignment horizontal="center"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164" fontId="21" fillId="0" borderId="0" xfId="0" applyNumberFormat="1" applyFont="1" applyBorder="1" applyAlignment="1" applyProtection="1">
      <alignment horizontal="center" vertical="center"/>
      <protection locked="0"/>
    </xf>
    <xf numFmtId="164" fontId="21" fillId="0" borderId="0" xfId="28" applyNumberFormat="1" applyFont="1" applyFill="1" applyBorder="1" applyAlignment="1" applyProtection="1">
      <alignment horizontal="center" vertical="center"/>
      <protection hidden="1"/>
    </xf>
    <xf numFmtId="0" fontId="22" fillId="0" borderId="10" xfId="0" applyNumberFormat="1" applyFont="1" applyFill="1" applyBorder="1" applyAlignment="1" applyProtection="1">
      <alignment horizontal="center" vertical="center"/>
      <protection locked="0"/>
    </xf>
    <xf numFmtId="164" fontId="22" fillId="0" borderId="10" xfId="28" applyNumberFormat="1" applyFont="1" applyFill="1" applyBorder="1" applyAlignment="1" applyProtection="1">
      <alignment horizontal="center" vertical="center"/>
      <protection locked="0"/>
    </xf>
    <xf numFmtId="164" fontId="21" fillId="0" borderId="10" xfId="28" applyNumberFormat="1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Fill="1" applyAlignment="1" applyProtection="1">
      <alignment vertical="center"/>
      <protection locked="0"/>
    </xf>
    <xf numFmtId="164" fontId="21" fillId="0" borderId="1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164" fontId="22" fillId="0" borderId="0" xfId="0" applyNumberFormat="1" applyFont="1" applyFill="1" applyAlignment="1" applyProtection="1">
      <alignment horizontal="center" vertical="center"/>
      <protection locked="0"/>
    </xf>
    <xf numFmtId="164" fontId="21" fillId="0" borderId="0" xfId="0" applyNumberFormat="1" applyFont="1" applyFill="1" applyAlignment="1" applyProtection="1">
      <alignment horizontal="center" vertical="center"/>
      <protection locked="0"/>
    </xf>
    <xf numFmtId="0" fontId="26" fillId="19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17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19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19" borderId="21" xfId="35" applyNumberFormat="1" applyFont="1" applyFill="1" applyBorder="1" applyAlignment="1" applyProtection="1">
      <alignment horizontal="left" vertical="center" wrapText="1"/>
      <protection locked="0"/>
    </xf>
    <xf numFmtId="0" fontId="21" fillId="19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19" borderId="23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3" xfId="0" applyNumberFormat="1" applyFont="1" applyFill="1" applyBorder="1" applyAlignment="1" applyProtection="1">
      <alignment horizontal="center" vertical="center"/>
      <protection locked="0"/>
    </xf>
    <xf numFmtId="0" fontId="22" fillId="0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 applyAlignment="1" applyProtection="1">
      <alignment horizontal="right" vertical="center"/>
      <protection locked="0"/>
    </xf>
    <xf numFmtId="0" fontId="21" fillId="18" borderId="13" xfId="0" applyNumberFormat="1" applyFont="1" applyFill="1" applyBorder="1" applyAlignment="1" applyProtection="1">
      <alignment horizontal="center" vertical="center"/>
      <protection locked="0"/>
    </xf>
    <xf numFmtId="0" fontId="21" fillId="18" borderId="11" xfId="0" applyNumberFormat="1" applyFont="1" applyFill="1" applyBorder="1" applyAlignment="1" applyProtection="1">
      <alignment horizontal="center" vertical="center"/>
      <protection locked="0"/>
    </xf>
    <xf numFmtId="0" fontId="21" fillId="18" borderId="12" xfId="0" applyNumberFormat="1" applyFont="1" applyFill="1" applyBorder="1" applyAlignment="1" applyProtection="1">
      <alignment horizontal="center" vertical="center"/>
      <protection locked="0"/>
    </xf>
    <xf numFmtId="0" fontId="21" fillId="18" borderId="15" xfId="0" applyNumberFormat="1" applyFont="1" applyFill="1" applyBorder="1" applyAlignment="1" applyProtection="1">
      <alignment horizontal="center" vertical="center"/>
      <protection locked="0"/>
    </xf>
    <xf numFmtId="0" fontId="21" fillId="18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24" xfId="0" applyNumberFormat="1" applyFont="1" applyBorder="1" applyAlignment="1" applyProtection="1">
      <alignment horizontal="center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EFEFE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/hma.i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rightToLeft="1" workbookViewId="0"/>
  </sheetViews>
  <sheetFormatPr defaultRowHeight="12.75" x14ac:dyDescent="0.2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36"/>
  <sheetViews>
    <sheetView showGridLines="0" rightToLeft="1" tabSelected="1" workbookViewId="0">
      <selection activeCell="C9" sqref="C9"/>
    </sheetView>
  </sheetViews>
  <sheetFormatPr defaultRowHeight="15" x14ac:dyDescent="0.2"/>
  <cols>
    <col min="1" max="1" width="6.5703125" style="25" bestFit="1" customWidth="1"/>
    <col min="2" max="2" width="27.140625" style="25" customWidth="1"/>
    <col min="3" max="3" width="11.42578125" style="25" customWidth="1"/>
    <col min="4" max="5" width="13" style="26" bestFit="1" customWidth="1"/>
    <col min="6" max="6" width="13" style="27" bestFit="1" customWidth="1"/>
    <col min="7" max="7" width="16.140625" style="27" bestFit="1" customWidth="1"/>
    <col min="8" max="11" width="7.85546875" style="21" customWidth="1"/>
    <col min="12" max="16384" width="9.140625" style="23"/>
  </cols>
  <sheetData>
    <row r="1" spans="1:11" ht="15.75" thickBot="1" x14ac:dyDescent="0.25"/>
    <row r="2" spans="1:11" s="3" customFormat="1" x14ac:dyDescent="0.2">
      <c r="A2" s="41" t="s">
        <v>15</v>
      </c>
      <c r="B2" s="42"/>
      <c r="C2" s="43"/>
      <c r="D2" s="4" t="s">
        <v>11</v>
      </c>
      <c r="E2" s="4" t="s">
        <v>21</v>
      </c>
      <c r="F2" s="4" t="s">
        <v>22</v>
      </c>
      <c r="H2" s="28" t="s">
        <v>20</v>
      </c>
      <c r="I2" s="29"/>
      <c r="J2" s="29"/>
      <c r="K2" s="30"/>
    </row>
    <row r="3" spans="1:11" s="3" customFormat="1" x14ac:dyDescent="0.2">
      <c r="A3" s="5"/>
      <c r="B3" s="5"/>
      <c r="C3" s="2" t="s">
        <v>4</v>
      </c>
      <c r="D3" s="2" t="s">
        <v>16</v>
      </c>
      <c r="E3" s="2" t="s">
        <v>16</v>
      </c>
      <c r="F3" s="2" t="s">
        <v>16</v>
      </c>
      <c r="H3" s="31"/>
      <c r="I3" s="32"/>
      <c r="J3" s="32"/>
      <c r="K3" s="33"/>
    </row>
    <row r="4" spans="1:11" s="3" customFormat="1" ht="19.5" customHeight="1" x14ac:dyDescent="0.2">
      <c r="A4" s="39" t="s">
        <v>10</v>
      </c>
      <c r="B4" s="39"/>
      <c r="C4" s="6">
        <f>D15</f>
        <v>20</v>
      </c>
      <c r="D4" s="7">
        <f>Base!F15</f>
        <v>3400000</v>
      </c>
      <c r="E4" s="8">
        <f>Base!F15</f>
        <v>3400000</v>
      </c>
      <c r="F4" s="8">
        <f>Base!F15</f>
        <v>3400000</v>
      </c>
      <c r="H4" s="31"/>
      <c r="I4" s="32"/>
      <c r="J4" s="32"/>
      <c r="K4" s="33"/>
    </row>
    <row r="5" spans="1:11" s="3" customFormat="1" ht="19.5" customHeight="1" x14ac:dyDescent="0.2">
      <c r="A5" s="39" t="s">
        <v>12</v>
      </c>
      <c r="B5" s="39"/>
      <c r="C5" s="2"/>
      <c r="D5" s="7"/>
      <c r="E5" s="2"/>
      <c r="F5" s="2"/>
      <c r="H5" s="31"/>
      <c r="I5" s="32"/>
      <c r="J5" s="32"/>
      <c r="K5" s="33"/>
    </row>
    <row r="6" spans="1:11" s="3" customFormat="1" ht="19.5" customHeight="1" x14ac:dyDescent="0.2">
      <c r="A6" s="39" t="s">
        <v>13</v>
      </c>
      <c r="B6" s="39"/>
      <c r="C6" s="9">
        <f ca="1">SUM(D16:D50)-C4</f>
        <v>328</v>
      </c>
      <c r="D6" s="10">
        <f ca="1">SUMPRODUCT(D16:D50,E16:E50)</f>
        <v>60308000</v>
      </c>
      <c r="E6" s="10">
        <f ca="1">SUM(F16:F50)</f>
        <v>60308000</v>
      </c>
      <c r="F6" s="10">
        <f ca="1">SUM(F16:F50)</f>
        <v>60308000</v>
      </c>
      <c r="H6" s="31"/>
      <c r="I6" s="32"/>
      <c r="J6" s="32"/>
      <c r="K6" s="33"/>
    </row>
    <row r="7" spans="1:11" s="3" customFormat="1" ht="19.5" customHeight="1" x14ac:dyDescent="0.2">
      <c r="A7" s="40" t="s">
        <v>14</v>
      </c>
      <c r="B7" s="40"/>
      <c r="C7" s="8">
        <f ca="1">SUM(C4,C6)</f>
        <v>348</v>
      </c>
      <c r="D7" s="8">
        <f ca="1">D4+D6</f>
        <v>63708000</v>
      </c>
      <c r="E7" s="8">
        <f ca="1">E4+E6</f>
        <v>63708000</v>
      </c>
      <c r="F7" s="8">
        <f ca="1">F4+F6</f>
        <v>63708000</v>
      </c>
      <c r="H7" s="31"/>
      <c r="I7" s="32"/>
      <c r="J7" s="32"/>
      <c r="K7" s="33"/>
    </row>
    <row r="8" spans="1:11" s="3" customFormat="1" ht="19.5" customHeight="1" x14ac:dyDescent="0.2">
      <c r="A8" s="40" t="s">
        <v>18</v>
      </c>
      <c r="B8" s="40"/>
      <c r="C8" s="8"/>
      <c r="D8" s="8"/>
      <c r="E8" s="8"/>
      <c r="F8" s="8"/>
      <c r="H8" s="31"/>
      <c r="I8" s="32"/>
      <c r="J8" s="32"/>
      <c r="K8" s="33"/>
    </row>
    <row r="9" spans="1:11" s="3" customFormat="1" ht="19.5" customHeight="1" x14ac:dyDescent="0.2">
      <c r="A9" s="40" t="s">
        <v>17</v>
      </c>
      <c r="B9" s="40"/>
      <c r="C9" s="46">
        <f ca="1">ROUND(C7/5,0)</f>
        <v>70</v>
      </c>
      <c r="D9" s="11">
        <f ca="1">ROUND(C9*(D7/C7),0)</f>
        <v>12814828</v>
      </c>
      <c r="E9" s="9">
        <f ca="1">E7-SUMPRODUCT(I15:I50,E15:E50)</f>
        <v>15651000</v>
      </c>
      <c r="F9" s="9">
        <f ca="1">F7-SUMPRODUCT(K15:K50,E15:E50)</f>
        <v>10452000</v>
      </c>
      <c r="H9" s="31"/>
      <c r="I9" s="32"/>
      <c r="J9" s="32"/>
      <c r="K9" s="33"/>
    </row>
    <row r="10" spans="1:11" s="3" customFormat="1" ht="19.5" customHeight="1" thickBot="1" x14ac:dyDescent="0.25">
      <c r="A10" s="40" t="s">
        <v>15</v>
      </c>
      <c r="B10" s="40"/>
      <c r="C10" s="12">
        <f ca="1">C7-C9</f>
        <v>278</v>
      </c>
      <c r="D10" s="13">
        <f ca="1">D7-D9</f>
        <v>50893172</v>
      </c>
      <c r="E10" s="13">
        <f ca="1">E7-E9</f>
        <v>48057000</v>
      </c>
      <c r="F10" s="13">
        <f ca="1">F7-F9</f>
        <v>53256000</v>
      </c>
      <c r="H10" s="34" t="s">
        <v>23</v>
      </c>
      <c r="I10" s="35"/>
      <c r="J10" s="35"/>
      <c r="K10" s="36"/>
    </row>
    <row r="11" spans="1:11" s="3" customFormat="1" x14ac:dyDescent="0.2"/>
    <row r="12" spans="1:11" s="3" customFormat="1" x14ac:dyDescent="0.2">
      <c r="A12" s="14"/>
      <c r="B12" s="15"/>
      <c r="C12" s="15"/>
      <c r="D12" s="16" t="str">
        <f ca="1">IF(D9+D10=SUM(F15:F50),"","!")</f>
        <v/>
      </c>
      <c r="E12" s="17"/>
      <c r="F12" s="17"/>
    </row>
    <row r="13" spans="1:11" s="3" customFormat="1" x14ac:dyDescent="0.2">
      <c r="A13" s="44" t="s">
        <v>8</v>
      </c>
      <c r="B13" s="45"/>
      <c r="C13" s="45"/>
      <c r="D13" s="45"/>
      <c r="E13" s="45"/>
      <c r="F13" s="45"/>
      <c r="G13" s="2"/>
      <c r="H13" s="41" t="s">
        <v>6</v>
      </c>
      <c r="I13" s="42"/>
      <c r="J13" s="42"/>
      <c r="K13" s="43"/>
    </row>
    <row r="14" spans="1:11" s="2" customFormat="1" x14ac:dyDescent="0.2">
      <c r="A14" s="4" t="s">
        <v>19</v>
      </c>
      <c r="B14" s="41" t="s">
        <v>9</v>
      </c>
      <c r="C14" s="43"/>
      <c r="D14" s="4" t="s">
        <v>4</v>
      </c>
      <c r="E14" s="4" t="s">
        <v>3</v>
      </c>
      <c r="F14" s="4" t="s">
        <v>5</v>
      </c>
      <c r="G14" s="8"/>
      <c r="H14" s="41" t="s">
        <v>0</v>
      </c>
      <c r="I14" s="43"/>
      <c r="J14" s="41" t="s">
        <v>1</v>
      </c>
      <c r="K14" s="43"/>
    </row>
    <row r="15" spans="1:11" x14ac:dyDescent="0.2">
      <c r="A15" s="18" t="s">
        <v>7</v>
      </c>
      <c r="B15" s="37" t="s">
        <v>2</v>
      </c>
      <c r="C15" s="38"/>
      <c r="D15" s="19">
        <v>20</v>
      </c>
      <c r="E15" s="19">
        <v>170000</v>
      </c>
      <c r="F15" s="20">
        <f>IF(AND(D15="",E15=""),0,D15*E15)</f>
        <v>3400000</v>
      </c>
      <c r="G15" s="21"/>
      <c r="H15" s="20">
        <f>SUM($D$15:D15)</f>
        <v>20</v>
      </c>
      <c r="I15" s="22">
        <f ca="1">IF(H15&gt;=$C$10,$C$10,D15)</f>
        <v>20</v>
      </c>
      <c r="J15" s="20">
        <f ca="1">C9-D15</f>
        <v>50</v>
      </c>
      <c r="K15" s="20">
        <f t="shared" ref="K15:K50" ca="1" si="0">IF(J15&gt;D15,0,IF(ABS(J15)&gt;D15,D15,ABS(J15)))</f>
        <v>0</v>
      </c>
    </row>
    <row r="16" spans="1:11" x14ac:dyDescent="0.2">
      <c r="A16" s="18">
        <v>1001</v>
      </c>
      <c r="B16" s="37" t="s">
        <v>2</v>
      </c>
      <c r="C16" s="38"/>
      <c r="D16" s="19">
        <f ca="1">RANDBETWEEN(10,15)</f>
        <v>13</v>
      </c>
      <c r="E16" s="19">
        <f ca="1">RANDBETWEEN(172,172.5)*1000</f>
        <v>172000</v>
      </c>
      <c r="F16" s="20">
        <f t="shared" ref="F16:F50" ca="1" si="1">IF(AND(D16="",E16=""),0,D16*E16)</f>
        <v>2236000</v>
      </c>
      <c r="G16" s="21"/>
      <c r="H16" s="20">
        <f ca="1">SUM($D$15:D16)</f>
        <v>33</v>
      </c>
      <c r="I16" s="22">
        <f ca="1">IF(H16&gt;=$C$10,$C$10-SUM($I$15:I15),D16)</f>
        <v>13</v>
      </c>
      <c r="J16" s="20">
        <f t="shared" ref="J16:J50" ca="1" si="2">J15-D16</f>
        <v>37</v>
      </c>
      <c r="K16" s="20">
        <f t="shared" ca="1" si="0"/>
        <v>0</v>
      </c>
    </row>
    <row r="17" spans="1:11" x14ac:dyDescent="0.2">
      <c r="A17" s="18">
        <v>1002</v>
      </c>
      <c r="B17" s="37" t="s">
        <v>2</v>
      </c>
      <c r="C17" s="38"/>
      <c r="D17" s="19">
        <f t="shared" ref="D17:D50" ca="1" si="3">RANDBETWEEN(7,13)</f>
        <v>8</v>
      </c>
      <c r="E17" s="19">
        <f t="shared" ref="E17:E30" ca="1" si="4">RANDBETWEEN(172,172.5)*1000</f>
        <v>172000</v>
      </c>
      <c r="F17" s="20">
        <f t="shared" ca="1" si="1"/>
        <v>1376000</v>
      </c>
      <c r="G17" s="21"/>
      <c r="H17" s="20">
        <f ca="1">SUM($D$15:D17)</f>
        <v>41</v>
      </c>
      <c r="I17" s="22">
        <f ca="1">IF(H17&gt;=$C$10,$C$10-SUM($I$15:I16),D17)</f>
        <v>8</v>
      </c>
      <c r="J17" s="20">
        <f t="shared" ca="1" si="2"/>
        <v>29</v>
      </c>
      <c r="K17" s="20">
        <f t="shared" ca="1" si="0"/>
        <v>0</v>
      </c>
    </row>
    <row r="18" spans="1:11" x14ac:dyDescent="0.2">
      <c r="A18" s="18">
        <v>1003</v>
      </c>
      <c r="B18" s="37" t="s">
        <v>2</v>
      </c>
      <c r="C18" s="38"/>
      <c r="D18" s="19">
        <f t="shared" ca="1" si="3"/>
        <v>10</v>
      </c>
      <c r="E18" s="19">
        <f t="shared" ca="1" si="4"/>
        <v>172000</v>
      </c>
      <c r="F18" s="20">
        <f t="shared" ca="1" si="1"/>
        <v>1720000</v>
      </c>
      <c r="G18" s="21"/>
      <c r="H18" s="20">
        <f ca="1">SUM($D$15:D18)</f>
        <v>51</v>
      </c>
      <c r="I18" s="22">
        <f ca="1">IF(H18&gt;=$C$10,$C$10-SUM($I$15:I17),D18)</f>
        <v>10</v>
      </c>
      <c r="J18" s="20">
        <f t="shared" ca="1" si="2"/>
        <v>19</v>
      </c>
      <c r="K18" s="20">
        <f t="shared" ca="1" si="0"/>
        <v>0</v>
      </c>
    </row>
    <row r="19" spans="1:11" x14ac:dyDescent="0.2">
      <c r="A19" s="18">
        <v>1004</v>
      </c>
      <c r="B19" s="37" t="s">
        <v>2</v>
      </c>
      <c r="C19" s="38"/>
      <c r="D19" s="19">
        <f t="shared" ca="1" si="3"/>
        <v>11</v>
      </c>
      <c r="E19" s="19">
        <f t="shared" ca="1" si="4"/>
        <v>172000</v>
      </c>
      <c r="F19" s="20">
        <f t="shared" ca="1" si="1"/>
        <v>1892000</v>
      </c>
      <c r="G19" s="21"/>
      <c r="H19" s="20">
        <f ca="1">SUM($D$15:D19)</f>
        <v>62</v>
      </c>
      <c r="I19" s="22">
        <f ca="1">IF(H19&gt;=$C$10,$C$10-SUM($I$15:I18),D19)</f>
        <v>11</v>
      </c>
      <c r="J19" s="20">
        <f t="shared" ca="1" si="2"/>
        <v>8</v>
      </c>
      <c r="K19" s="20">
        <f t="shared" ca="1" si="0"/>
        <v>8</v>
      </c>
    </row>
    <row r="20" spans="1:11" x14ac:dyDescent="0.2">
      <c r="A20" s="18">
        <v>1005</v>
      </c>
      <c r="B20" s="37" t="s">
        <v>2</v>
      </c>
      <c r="C20" s="38"/>
      <c r="D20" s="19">
        <f t="shared" ca="1" si="3"/>
        <v>7</v>
      </c>
      <c r="E20" s="19">
        <f t="shared" ca="1" si="4"/>
        <v>172000</v>
      </c>
      <c r="F20" s="20">
        <f t="shared" ca="1" si="1"/>
        <v>1204000</v>
      </c>
      <c r="G20" s="21"/>
      <c r="H20" s="20">
        <f ca="1">SUM($D$15:D20)</f>
        <v>69</v>
      </c>
      <c r="I20" s="22">
        <f ca="1">IF(H20&gt;=$C$10,$C$10-SUM($I$15:I19),D20)</f>
        <v>7</v>
      </c>
      <c r="J20" s="20">
        <f t="shared" ca="1" si="2"/>
        <v>1</v>
      </c>
      <c r="K20" s="20">
        <f t="shared" ca="1" si="0"/>
        <v>1</v>
      </c>
    </row>
    <row r="21" spans="1:11" x14ac:dyDescent="0.2">
      <c r="A21" s="18">
        <v>1006</v>
      </c>
      <c r="B21" s="37" t="s">
        <v>2</v>
      </c>
      <c r="C21" s="38"/>
      <c r="D21" s="19">
        <f t="shared" ca="1" si="3"/>
        <v>11</v>
      </c>
      <c r="E21" s="19">
        <f t="shared" ca="1" si="4"/>
        <v>172000</v>
      </c>
      <c r="F21" s="20">
        <f t="shared" ca="1" si="1"/>
        <v>1892000</v>
      </c>
      <c r="G21" s="21"/>
      <c r="H21" s="20">
        <f ca="1">SUM($D$15:D21)</f>
        <v>80</v>
      </c>
      <c r="I21" s="22">
        <f ca="1">IF(H21&gt;=$C$10,$C$10-SUM($I$15:I20),D21)</f>
        <v>11</v>
      </c>
      <c r="J21" s="20">
        <f t="shared" ca="1" si="2"/>
        <v>-10</v>
      </c>
      <c r="K21" s="20">
        <f t="shared" ca="1" si="0"/>
        <v>10</v>
      </c>
    </row>
    <row r="22" spans="1:11" x14ac:dyDescent="0.2">
      <c r="A22" s="18">
        <v>1007</v>
      </c>
      <c r="B22" s="37" t="s">
        <v>2</v>
      </c>
      <c r="C22" s="38"/>
      <c r="D22" s="19">
        <f t="shared" ca="1" si="3"/>
        <v>9</v>
      </c>
      <c r="E22" s="19">
        <f t="shared" ca="1" si="4"/>
        <v>172000</v>
      </c>
      <c r="F22" s="20">
        <f t="shared" ca="1" si="1"/>
        <v>1548000</v>
      </c>
      <c r="G22" s="21"/>
      <c r="H22" s="20">
        <f ca="1">SUM($D$15:D22)</f>
        <v>89</v>
      </c>
      <c r="I22" s="22">
        <f ca="1">IF(H22&gt;=$C$10,$C$10-SUM($I$15:I21),D22)</f>
        <v>9</v>
      </c>
      <c r="J22" s="20">
        <f t="shared" ca="1" si="2"/>
        <v>-19</v>
      </c>
      <c r="K22" s="20">
        <f t="shared" ca="1" si="0"/>
        <v>9</v>
      </c>
    </row>
    <row r="23" spans="1:11" x14ac:dyDescent="0.2">
      <c r="A23" s="18">
        <v>1008</v>
      </c>
      <c r="B23" s="37" t="s">
        <v>2</v>
      </c>
      <c r="C23" s="38"/>
      <c r="D23" s="19">
        <f t="shared" ca="1" si="3"/>
        <v>9</v>
      </c>
      <c r="E23" s="19">
        <f t="shared" ca="1" si="4"/>
        <v>172000</v>
      </c>
      <c r="F23" s="20">
        <f t="shared" ca="1" si="1"/>
        <v>1548000</v>
      </c>
      <c r="G23" s="21"/>
      <c r="H23" s="20">
        <f ca="1">SUM($D$15:D23)</f>
        <v>98</v>
      </c>
      <c r="I23" s="22">
        <f ca="1">IF(H23&gt;=$C$10,$C$10-SUM($I$15:I22),D23)</f>
        <v>9</v>
      </c>
      <c r="J23" s="20">
        <f t="shared" ca="1" si="2"/>
        <v>-28</v>
      </c>
      <c r="K23" s="20">
        <f t="shared" ca="1" si="0"/>
        <v>9</v>
      </c>
    </row>
    <row r="24" spans="1:11" x14ac:dyDescent="0.2">
      <c r="A24" s="18">
        <v>1009</v>
      </c>
      <c r="B24" s="37" t="s">
        <v>2</v>
      </c>
      <c r="C24" s="38"/>
      <c r="D24" s="19">
        <f t="shared" ca="1" si="3"/>
        <v>9</v>
      </c>
      <c r="E24" s="19">
        <f t="shared" ca="1" si="4"/>
        <v>172000</v>
      </c>
      <c r="F24" s="20">
        <f t="shared" ca="1" si="1"/>
        <v>1548000</v>
      </c>
      <c r="G24" s="21"/>
      <c r="H24" s="20">
        <f ca="1">SUM($D$15:D24)</f>
        <v>107</v>
      </c>
      <c r="I24" s="22">
        <f ca="1">IF(H24&gt;=$C$10,$C$10-SUM($I$15:I23),D24)</f>
        <v>9</v>
      </c>
      <c r="J24" s="20">
        <f t="shared" ca="1" si="2"/>
        <v>-37</v>
      </c>
      <c r="K24" s="20">
        <f t="shared" ca="1" si="0"/>
        <v>9</v>
      </c>
    </row>
    <row r="25" spans="1:11" x14ac:dyDescent="0.2">
      <c r="A25" s="18">
        <v>1010</v>
      </c>
      <c r="B25" s="37" t="s">
        <v>2</v>
      </c>
      <c r="C25" s="38"/>
      <c r="D25" s="19">
        <f t="shared" ca="1" si="3"/>
        <v>8</v>
      </c>
      <c r="E25" s="19">
        <f t="shared" ca="1" si="4"/>
        <v>172000</v>
      </c>
      <c r="F25" s="20">
        <f t="shared" ca="1" si="1"/>
        <v>1376000</v>
      </c>
      <c r="G25" s="21"/>
      <c r="H25" s="20">
        <f ca="1">SUM($D$15:D25)</f>
        <v>115</v>
      </c>
      <c r="I25" s="22">
        <f ca="1">IF(H25&gt;=$C$10,$C$10-SUM($I$15:I24),D25)</f>
        <v>8</v>
      </c>
      <c r="J25" s="20">
        <f t="shared" ca="1" si="2"/>
        <v>-45</v>
      </c>
      <c r="K25" s="20">
        <f t="shared" ca="1" si="0"/>
        <v>8</v>
      </c>
    </row>
    <row r="26" spans="1:11" x14ac:dyDescent="0.2">
      <c r="A26" s="18">
        <v>1011</v>
      </c>
      <c r="B26" s="37" t="s">
        <v>2</v>
      </c>
      <c r="C26" s="38"/>
      <c r="D26" s="19">
        <f t="shared" ca="1" si="3"/>
        <v>12</v>
      </c>
      <c r="E26" s="19">
        <f t="shared" ca="1" si="4"/>
        <v>172000</v>
      </c>
      <c r="F26" s="20">
        <f t="shared" ca="1" si="1"/>
        <v>2064000</v>
      </c>
      <c r="G26" s="21"/>
      <c r="H26" s="20">
        <f ca="1">SUM($D$15:D26)</f>
        <v>127</v>
      </c>
      <c r="I26" s="22">
        <f ca="1">IF(H26&gt;=$C$10,$C$10-SUM($I$15:I25),D26)</f>
        <v>12</v>
      </c>
      <c r="J26" s="20">
        <f t="shared" ca="1" si="2"/>
        <v>-57</v>
      </c>
      <c r="K26" s="20">
        <f t="shared" ca="1" si="0"/>
        <v>12</v>
      </c>
    </row>
    <row r="27" spans="1:11" x14ac:dyDescent="0.2">
      <c r="A27" s="18">
        <v>1012</v>
      </c>
      <c r="B27" s="37" t="s">
        <v>2</v>
      </c>
      <c r="C27" s="38"/>
      <c r="D27" s="19">
        <f t="shared" ca="1" si="3"/>
        <v>7</v>
      </c>
      <c r="E27" s="19">
        <f t="shared" ca="1" si="4"/>
        <v>172000</v>
      </c>
      <c r="F27" s="20">
        <f t="shared" ca="1" si="1"/>
        <v>1204000</v>
      </c>
      <c r="G27" s="21"/>
      <c r="H27" s="20">
        <f ca="1">SUM($D$15:D27)</f>
        <v>134</v>
      </c>
      <c r="I27" s="22">
        <f ca="1">IF(H27&gt;=$C$10,$C$10-SUM($I$15:I26),D27)</f>
        <v>7</v>
      </c>
      <c r="J27" s="20">
        <f t="shared" ca="1" si="2"/>
        <v>-64</v>
      </c>
      <c r="K27" s="20">
        <f t="shared" ca="1" si="0"/>
        <v>7</v>
      </c>
    </row>
    <row r="28" spans="1:11" x14ac:dyDescent="0.2">
      <c r="A28" s="18">
        <v>1013</v>
      </c>
      <c r="B28" s="37" t="s">
        <v>2</v>
      </c>
      <c r="C28" s="38"/>
      <c r="D28" s="19">
        <f t="shared" ca="1" si="3"/>
        <v>13</v>
      </c>
      <c r="E28" s="19">
        <f t="shared" ca="1" si="4"/>
        <v>172000</v>
      </c>
      <c r="F28" s="20">
        <f t="shared" ca="1" si="1"/>
        <v>2236000</v>
      </c>
      <c r="G28" s="21"/>
      <c r="H28" s="20">
        <f ca="1">SUM($D$15:D28)</f>
        <v>147</v>
      </c>
      <c r="I28" s="22">
        <f ca="1">IF(H28&gt;=$C$10,$C$10-SUM($I$15:I27),D28)</f>
        <v>13</v>
      </c>
      <c r="J28" s="20">
        <f t="shared" ca="1" si="2"/>
        <v>-77</v>
      </c>
      <c r="K28" s="20">
        <f t="shared" ca="1" si="0"/>
        <v>13</v>
      </c>
    </row>
    <row r="29" spans="1:11" x14ac:dyDescent="0.2">
      <c r="A29" s="18">
        <v>1014</v>
      </c>
      <c r="B29" s="37" t="s">
        <v>2</v>
      </c>
      <c r="C29" s="38"/>
      <c r="D29" s="19">
        <f t="shared" ca="1" si="3"/>
        <v>7</v>
      </c>
      <c r="E29" s="19">
        <f t="shared" ca="1" si="4"/>
        <v>172000</v>
      </c>
      <c r="F29" s="20">
        <f t="shared" ca="1" si="1"/>
        <v>1204000</v>
      </c>
      <c r="G29" s="21"/>
      <c r="H29" s="20">
        <f ca="1">SUM($D$15:D29)</f>
        <v>154</v>
      </c>
      <c r="I29" s="22">
        <f ca="1">IF(H29&gt;=$C$10,$C$10-SUM($I$15:I28),D29)</f>
        <v>7</v>
      </c>
      <c r="J29" s="20">
        <f t="shared" ca="1" si="2"/>
        <v>-84</v>
      </c>
      <c r="K29" s="20">
        <f t="shared" ca="1" si="0"/>
        <v>7</v>
      </c>
    </row>
    <row r="30" spans="1:11" x14ac:dyDescent="0.2">
      <c r="A30" s="18">
        <v>1015</v>
      </c>
      <c r="B30" s="37" t="s">
        <v>2</v>
      </c>
      <c r="C30" s="38"/>
      <c r="D30" s="19">
        <f t="shared" ca="1" si="3"/>
        <v>13</v>
      </c>
      <c r="E30" s="19">
        <f t="shared" ca="1" si="4"/>
        <v>172000</v>
      </c>
      <c r="F30" s="20">
        <f t="shared" ca="1" si="1"/>
        <v>2236000</v>
      </c>
      <c r="G30" s="21"/>
      <c r="H30" s="20">
        <f ca="1">SUM($D$15:D30)</f>
        <v>167</v>
      </c>
      <c r="I30" s="22">
        <f ca="1">IF(H30&gt;=$C$10,$C$10-SUM($I$15:I29),D30)</f>
        <v>13</v>
      </c>
      <c r="J30" s="20">
        <f t="shared" ca="1" si="2"/>
        <v>-97</v>
      </c>
      <c r="K30" s="20">
        <f t="shared" ca="1" si="0"/>
        <v>13</v>
      </c>
    </row>
    <row r="31" spans="1:11" x14ac:dyDescent="0.2">
      <c r="A31" s="18">
        <v>1016</v>
      </c>
      <c r="B31" s="37" t="s">
        <v>2</v>
      </c>
      <c r="C31" s="38"/>
      <c r="D31" s="19">
        <f t="shared" ca="1" si="3"/>
        <v>11</v>
      </c>
      <c r="E31" s="19">
        <f ca="1">RANDBETWEEN(172.5,175)*1000</f>
        <v>174000</v>
      </c>
      <c r="F31" s="20">
        <f t="shared" ca="1" si="1"/>
        <v>1914000</v>
      </c>
      <c r="G31" s="21"/>
      <c r="H31" s="20">
        <f ca="1">SUM($D$15:D31)</f>
        <v>178</v>
      </c>
      <c r="I31" s="22">
        <f ca="1">IF(H31&gt;=$C$10,$C$10-SUM($I$15:I30),D31)</f>
        <v>11</v>
      </c>
      <c r="J31" s="20">
        <f t="shared" ca="1" si="2"/>
        <v>-108</v>
      </c>
      <c r="K31" s="20">
        <f t="shared" ca="1" si="0"/>
        <v>11</v>
      </c>
    </row>
    <row r="32" spans="1:11" x14ac:dyDescent="0.2">
      <c r="A32" s="18">
        <v>1017</v>
      </c>
      <c r="B32" s="37" t="s">
        <v>2</v>
      </c>
      <c r="C32" s="38"/>
      <c r="D32" s="19">
        <f t="shared" ca="1" si="3"/>
        <v>10</v>
      </c>
      <c r="E32" s="19">
        <f t="shared" ref="E32:E50" ca="1" si="5">RANDBETWEEN(172.5,175)*1000</f>
        <v>175000</v>
      </c>
      <c r="F32" s="20">
        <f t="shared" ca="1" si="1"/>
        <v>1750000</v>
      </c>
      <c r="G32" s="21"/>
      <c r="H32" s="20">
        <f ca="1">SUM($D$15:D32)</f>
        <v>188</v>
      </c>
      <c r="I32" s="22">
        <f ca="1">IF(H32&gt;=$C$10,$C$10-SUM($I$15:I31),D32)</f>
        <v>10</v>
      </c>
      <c r="J32" s="20">
        <f t="shared" ca="1" si="2"/>
        <v>-118</v>
      </c>
      <c r="K32" s="20">
        <f t="shared" ca="1" si="0"/>
        <v>10</v>
      </c>
    </row>
    <row r="33" spans="1:11" x14ac:dyDescent="0.2">
      <c r="A33" s="18">
        <v>1018</v>
      </c>
      <c r="B33" s="37" t="s">
        <v>2</v>
      </c>
      <c r="C33" s="38"/>
      <c r="D33" s="19">
        <f t="shared" ca="1" si="3"/>
        <v>10</v>
      </c>
      <c r="E33" s="19">
        <f t="shared" ca="1" si="5"/>
        <v>174000</v>
      </c>
      <c r="F33" s="20">
        <f t="shared" ca="1" si="1"/>
        <v>1740000</v>
      </c>
      <c r="G33" s="21"/>
      <c r="H33" s="20">
        <f ca="1">SUM($D$15:D33)</f>
        <v>198</v>
      </c>
      <c r="I33" s="22">
        <f ca="1">IF(H33&gt;=$C$10,$C$10-SUM($I$15:I32),D33)</f>
        <v>10</v>
      </c>
      <c r="J33" s="20">
        <f t="shared" ca="1" si="2"/>
        <v>-128</v>
      </c>
      <c r="K33" s="20">
        <f t="shared" ca="1" si="0"/>
        <v>10</v>
      </c>
    </row>
    <row r="34" spans="1:11" x14ac:dyDescent="0.2">
      <c r="A34" s="18">
        <v>1019</v>
      </c>
      <c r="B34" s="37" t="s">
        <v>2</v>
      </c>
      <c r="C34" s="38"/>
      <c r="D34" s="19">
        <f t="shared" ca="1" si="3"/>
        <v>12</v>
      </c>
      <c r="E34" s="19">
        <f t="shared" ca="1" si="5"/>
        <v>174000</v>
      </c>
      <c r="F34" s="20">
        <f t="shared" ca="1" si="1"/>
        <v>2088000</v>
      </c>
      <c r="G34" s="21"/>
      <c r="H34" s="20">
        <f ca="1">SUM($D$15:D34)</f>
        <v>210</v>
      </c>
      <c r="I34" s="22">
        <f ca="1">IF(H34&gt;=$C$10,$C$10-SUM($I$15:I33),D34)</f>
        <v>12</v>
      </c>
      <c r="J34" s="20">
        <f t="shared" ca="1" si="2"/>
        <v>-140</v>
      </c>
      <c r="K34" s="20">
        <f t="shared" ca="1" si="0"/>
        <v>12</v>
      </c>
    </row>
    <row r="35" spans="1:11" x14ac:dyDescent="0.2">
      <c r="A35" s="18">
        <v>1020</v>
      </c>
      <c r="B35" s="37" t="s">
        <v>2</v>
      </c>
      <c r="C35" s="38"/>
      <c r="D35" s="19">
        <f t="shared" ca="1" si="3"/>
        <v>9</v>
      </c>
      <c r="E35" s="19">
        <f t="shared" ca="1" si="5"/>
        <v>175000</v>
      </c>
      <c r="F35" s="20">
        <f t="shared" ca="1" si="1"/>
        <v>1575000</v>
      </c>
      <c r="G35" s="21"/>
      <c r="H35" s="20">
        <f ca="1">SUM($D$15:D35)</f>
        <v>219</v>
      </c>
      <c r="I35" s="22">
        <f ca="1">IF(H35&gt;=$C$10,$C$10-SUM($I$15:I34),D35)</f>
        <v>9</v>
      </c>
      <c r="J35" s="20">
        <f t="shared" ca="1" si="2"/>
        <v>-149</v>
      </c>
      <c r="K35" s="20">
        <f t="shared" ca="1" si="0"/>
        <v>9</v>
      </c>
    </row>
    <row r="36" spans="1:11" x14ac:dyDescent="0.2">
      <c r="A36" s="18">
        <v>1021</v>
      </c>
      <c r="B36" s="37" t="s">
        <v>2</v>
      </c>
      <c r="C36" s="38"/>
      <c r="D36" s="19">
        <f t="shared" ca="1" si="3"/>
        <v>11</v>
      </c>
      <c r="E36" s="19">
        <f t="shared" ca="1" si="5"/>
        <v>175000</v>
      </c>
      <c r="F36" s="20">
        <f t="shared" ca="1" si="1"/>
        <v>1925000</v>
      </c>
      <c r="G36" s="21"/>
      <c r="H36" s="20">
        <f ca="1">SUM($D$15:D36)</f>
        <v>230</v>
      </c>
      <c r="I36" s="22">
        <f ca="1">IF(H36&gt;=$C$10,$C$10-SUM($I$15:I35),D36)</f>
        <v>11</v>
      </c>
      <c r="J36" s="20">
        <f t="shared" ca="1" si="2"/>
        <v>-160</v>
      </c>
      <c r="K36" s="20">
        <f t="shared" ca="1" si="0"/>
        <v>11</v>
      </c>
    </row>
    <row r="37" spans="1:11" x14ac:dyDescent="0.2">
      <c r="A37" s="18">
        <v>1022</v>
      </c>
      <c r="B37" s="37" t="s">
        <v>2</v>
      </c>
      <c r="C37" s="38"/>
      <c r="D37" s="19">
        <f t="shared" ca="1" si="3"/>
        <v>12</v>
      </c>
      <c r="E37" s="19">
        <f t="shared" ca="1" si="5"/>
        <v>174000</v>
      </c>
      <c r="F37" s="20">
        <f t="shared" ca="1" si="1"/>
        <v>2088000</v>
      </c>
      <c r="G37" s="21"/>
      <c r="H37" s="20">
        <f ca="1">SUM($D$15:D37)</f>
        <v>242</v>
      </c>
      <c r="I37" s="22">
        <f ca="1">IF(H37&gt;=$C$10,$C$10-SUM($I$15:I36),D37)</f>
        <v>12</v>
      </c>
      <c r="J37" s="20">
        <f t="shared" ca="1" si="2"/>
        <v>-172</v>
      </c>
      <c r="K37" s="20">
        <f t="shared" ca="1" si="0"/>
        <v>12</v>
      </c>
    </row>
    <row r="38" spans="1:11" x14ac:dyDescent="0.2">
      <c r="A38" s="18">
        <v>1023</v>
      </c>
      <c r="B38" s="37" t="s">
        <v>2</v>
      </c>
      <c r="C38" s="38"/>
      <c r="D38" s="19">
        <f t="shared" ca="1" si="3"/>
        <v>7</v>
      </c>
      <c r="E38" s="19">
        <f t="shared" ca="1" si="5"/>
        <v>175000</v>
      </c>
      <c r="F38" s="20">
        <f t="shared" ca="1" si="1"/>
        <v>1225000</v>
      </c>
      <c r="G38" s="21"/>
      <c r="H38" s="20">
        <f ca="1">SUM($D$15:D38)</f>
        <v>249</v>
      </c>
      <c r="I38" s="22">
        <f ca="1">IF(H38&gt;=$C$10,$C$10-SUM($I$15:I37),D38)</f>
        <v>7</v>
      </c>
      <c r="J38" s="20">
        <f t="shared" ca="1" si="2"/>
        <v>-179</v>
      </c>
      <c r="K38" s="20">
        <f t="shared" ca="1" si="0"/>
        <v>7</v>
      </c>
    </row>
    <row r="39" spans="1:11" x14ac:dyDescent="0.2">
      <c r="A39" s="18">
        <v>1024</v>
      </c>
      <c r="B39" s="37" t="s">
        <v>2</v>
      </c>
      <c r="C39" s="38"/>
      <c r="D39" s="19">
        <f t="shared" ca="1" si="3"/>
        <v>7</v>
      </c>
      <c r="E39" s="19">
        <f t="shared" ca="1" si="5"/>
        <v>174000</v>
      </c>
      <c r="F39" s="20">
        <f t="shared" ca="1" si="1"/>
        <v>1218000</v>
      </c>
      <c r="G39" s="21"/>
      <c r="H39" s="20">
        <f ca="1">SUM($D$15:D39)</f>
        <v>256</v>
      </c>
      <c r="I39" s="22">
        <f ca="1">IF(H39&gt;=$C$10,$C$10-SUM($I$15:I38),D39)</f>
        <v>7</v>
      </c>
      <c r="J39" s="20">
        <f t="shared" ca="1" si="2"/>
        <v>-186</v>
      </c>
      <c r="K39" s="20">
        <f t="shared" ca="1" si="0"/>
        <v>7</v>
      </c>
    </row>
    <row r="40" spans="1:11" x14ac:dyDescent="0.2">
      <c r="A40" s="18">
        <v>1025</v>
      </c>
      <c r="B40" s="37" t="s">
        <v>2</v>
      </c>
      <c r="C40" s="38"/>
      <c r="D40" s="19">
        <f t="shared" ca="1" si="3"/>
        <v>8</v>
      </c>
      <c r="E40" s="19">
        <f t="shared" ca="1" si="5"/>
        <v>175000</v>
      </c>
      <c r="F40" s="20">
        <f t="shared" ca="1" si="1"/>
        <v>1400000</v>
      </c>
      <c r="G40" s="21"/>
      <c r="H40" s="20">
        <f ca="1">SUM($D$15:D40)</f>
        <v>264</v>
      </c>
      <c r="I40" s="22">
        <f ca="1">IF(H40&gt;=$C$10,$C$10-SUM($I$15:I39),D40)</f>
        <v>8</v>
      </c>
      <c r="J40" s="20">
        <f t="shared" ca="1" si="2"/>
        <v>-194</v>
      </c>
      <c r="K40" s="20">
        <f t="shared" ca="1" si="0"/>
        <v>8</v>
      </c>
    </row>
    <row r="41" spans="1:11" x14ac:dyDescent="0.2">
      <c r="A41" s="18">
        <v>1026</v>
      </c>
      <c r="B41" s="37" t="s">
        <v>2</v>
      </c>
      <c r="C41" s="38"/>
      <c r="D41" s="19">
        <f t="shared" ca="1" si="3"/>
        <v>10</v>
      </c>
      <c r="E41" s="19">
        <f t="shared" ca="1" si="5"/>
        <v>175000</v>
      </c>
      <c r="F41" s="20">
        <f t="shared" ca="1" si="1"/>
        <v>1750000</v>
      </c>
      <c r="G41" s="21"/>
      <c r="H41" s="20">
        <f ca="1">SUM($D$15:D41)</f>
        <v>274</v>
      </c>
      <c r="I41" s="22">
        <f ca="1">IF(H41&gt;=$C$10,$C$10-SUM($I$15:I40),D41)</f>
        <v>10</v>
      </c>
      <c r="J41" s="20">
        <f t="shared" ca="1" si="2"/>
        <v>-204</v>
      </c>
      <c r="K41" s="20">
        <f t="shared" ca="1" si="0"/>
        <v>10</v>
      </c>
    </row>
    <row r="42" spans="1:11" x14ac:dyDescent="0.2">
      <c r="A42" s="18">
        <v>1027</v>
      </c>
      <c r="B42" s="37" t="s">
        <v>2</v>
      </c>
      <c r="C42" s="38"/>
      <c r="D42" s="19">
        <f t="shared" ca="1" si="3"/>
        <v>9</v>
      </c>
      <c r="E42" s="19">
        <f t="shared" ca="1" si="5"/>
        <v>175000</v>
      </c>
      <c r="F42" s="20">
        <f t="shared" ca="1" si="1"/>
        <v>1575000</v>
      </c>
      <c r="G42" s="21"/>
      <c r="H42" s="20">
        <f ca="1">SUM($D$15:D42)</f>
        <v>283</v>
      </c>
      <c r="I42" s="22">
        <f ca="1">IF(H42&gt;=$C$10,$C$10-SUM($I$15:I41),D42)</f>
        <v>4</v>
      </c>
      <c r="J42" s="20">
        <f t="shared" ca="1" si="2"/>
        <v>-213</v>
      </c>
      <c r="K42" s="20">
        <f t="shared" ca="1" si="0"/>
        <v>9</v>
      </c>
    </row>
    <row r="43" spans="1:11" x14ac:dyDescent="0.2">
      <c r="A43" s="18">
        <v>1028</v>
      </c>
      <c r="B43" s="37" t="s">
        <v>2</v>
      </c>
      <c r="C43" s="38"/>
      <c r="D43" s="19">
        <f t="shared" ca="1" si="3"/>
        <v>11</v>
      </c>
      <c r="E43" s="19">
        <f t="shared" ca="1" si="5"/>
        <v>174000</v>
      </c>
      <c r="F43" s="20">
        <f t="shared" ca="1" si="1"/>
        <v>1914000</v>
      </c>
      <c r="G43" s="21"/>
      <c r="H43" s="20">
        <f ca="1">SUM($D$15:D43)</f>
        <v>294</v>
      </c>
      <c r="I43" s="22">
        <f ca="1">IF(H43&gt;=$C$10,$C$10-SUM($I$15:I42),D43)</f>
        <v>0</v>
      </c>
      <c r="J43" s="20">
        <f t="shared" ca="1" si="2"/>
        <v>-224</v>
      </c>
      <c r="K43" s="20">
        <f t="shared" ca="1" si="0"/>
        <v>11</v>
      </c>
    </row>
    <row r="44" spans="1:11" x14ac:dyDescent="0.2">
      <c r="A44" s="18">
        <v>1029</v>
      </c>
      <c r="B44" s="37" t="s">
        <v>2</v>
      </c>
      <c r="C44" s="38"/>
      <c r="D44" s="19">
        <f t="shared" ca="1" si="3"/>
        <v>12</v>
      </c>
      <c r="E44" s="19">
        <f t="shared" ca="1" si="5"/>
        <v>174000</v>
      </c>
      <c r="F44" s="20">
        <f t="shared" ca="1" si="1"/>
        <v>2088000</v>
      </c>
      <c r="G44" s="21"/>
      <c r="H44" s="20">
        <f ca="1">SUM($D$15:D44)</f>
        <v>306</v>
      </c>
      <c r="I44" s="22">
        <f ca="1">IF(H44&gt;=$C$10,$C$10-SUM($I$15:I43),D44)</f>
        <v>0</v>
      </c>
      <c r="J44" s="20">
        <f t="shared" ca="1" si="2"/>
        <v>-236</v>
      </c>
      <c r="K44" s="20">
        <f t="shared" ca="1" si="0"/>
        <v>12</v>
      </c>
    </row>
    <row r="45" spans="1:11" x14ac:dyDescent="0.2">
      <c r="A45" s="18">
        <v>1030</v>
      </c>
      <c r="B45" s="37" t="s">
        <v>2</v>
      </c>
      <c r="C45" s="38"/>
      <c r="D45" s="19">
        <f t="shared" ca="1" si="3"/>
        <v>7</v>
      </c>
      <c r="E45" s="19">
        <f t="shared" ca="1" si="5"/>
        <v>173000</v>
      </c>
      <c r="F45" s="20">
        <f t="shared" ca="1" si="1"/>
        <v>1211000</v>
      </c>
      <c r="G45" s="21"/>
      <c r="H45" s="20">
        <f ca="1">SUM($D$15:D45)</f>
        <v>313</v>
      </c>
      <c r="I45" s="22">
        <f ca="1">IF(H45&gt;=$C$10,$C$10-SUM($I$15:I44),D45)</f>
        <v>0</v>
      </c>
      <c r="J45" s="20">
        <f t="shared" ca="1" si="2"/>
        <v>-243</v>
      </c>
      <c r="K45" s="20">
        <f t="shared" ca="1" si="0"/>
        <v>7</v>
      </c>
    </row>
    <row r="46" spans="1:11" x14ac:dyDescent="0.2">
      <c r="A46" s="18">
        <v>1031</v>
      </c>
      <c r="B46" s="37" t="s">
        <v>2</v>
      </c>
      <c r="C46" s="38"/>
      <c r="D46" s="19">
        <f t="shared" ca="1" si="3"/>
        <v>9</v>
      </c>
      <c r="E46" s="19">
        <f t="shared" ca="1" si="5"/>
        <v>173000</v>
      </c>
      <c r="F46" s="20">
        <f t="shared" ca="1" si="1"/>
        <v>1557000</v>
      </c>
      <c r="G46" s="21"/>
      <c r="H46" s="20">
        <f ca="1">SUM($D$15:D46)</f>
        <v>322</v>
      </c>
      <c r="I46" s="22">
        <f ca="1">IF(H46&gt;=$C$10,$C$10-SUM($I$15:I45),D46)</f>
        <v>0</v>
      </c>
      <c r="J46" s="20">
        <f t="shared" ca="1" si="2"/>
        <v>-252</v>
      </c>
      <c r="K46" s="20">
        <f t="shared" ca="1" si="0"/>
        <v>9</v>
      </c>
    </row>
    <row r="47" spans="1:11" x14ac:dyDescent="0.2">
      <c r="A47" s="18">
        <v>1032</v>
      </c>
      <c r="B47" s="37" t="s">
        <v>2</v>
      </c>
      <c r="C47" s="38"/>
      <c r="D47" s="19">
        <f t="shared" ca="1" si="3"/>
        <v>10</v>
      </c>
      <c r="E47" s="19">
        <f t="shared" ca="1" si="5"/>
        <v>174000</v>
      </c>
      <c r="F47" s="20">
        <f t="shared" ca="1" si="1"/>
        <v>1740000</v>
      </c>
      <c r="G47" s="21"/>
      <c r="H47" s="20">
        <f ca="1">SUM($D$15:D47)</f>
        <v>332</v>
      </c>
      <c r="I47" s="22">
        <f ca="1">IF(H47&gt;=$C$10,$C$10-SUM($I$15:I46),D47)</f>
        <v>0</v>
      </c>
      <c r="J47" s="20">
        <f t="shared" ca="1" si="2"/>
        <v>-262</v>
      </c>
      <c r="K47" s="20">
        <f t="shared" ca="1" si="0"/>
        <v>10</v>
      </c>
    </row>
    <row r="48" spans="1:11" x14ac:dyDescent="0.2">
      <c r="A48" s="18">
        <v>1033</v>
      </c>
      <c r="B48" s="37" t="s">
        <v>2</v>
      </c>
      <c r="C48" s="38"/>
      <c r="D48" s="19">
        <f t="shared" ca="1" si="3"/>
        <v>12</v>
      </c>
      <c r="E48" s="19">
        <f t="shared" ca="1" si="5"/>
        <v>174000</v>
      </c>
      <c r="F48" s="20">
        <f t="shared" ca="1" si="1"/>
        <v>2088000</v>
      </c>
      <c r="G48" s="21"/>
      <c r="H48" s="20">
        <f ca="1">SUM($D$15:D48)</f>
        <v>344</v>
      </c>
      <c r="I48" s="22">
        <f ca="1">IF(H48&gt;=$C$10,$C$10-SUM($I$15:I47),D48)</f>
        <v>0</v>
      </c>
      <c r="J48" s="20">
        <f t="shared" ca="1" si="2"/>
        <v>-274</v>
      </c>
      <c r="K48" s="20">
        <f t="shared" ca="1" si="0"/>
        <v>12</v>
      </c>
    </row>
    <row r="49" spans="1:11" x14ac:dyDescent="0.2">
      <c r="A49" s="18">
        <v>1034</v>
      </c>
      <c r="B49" s="37" t="s">
        <v>2</v>
      </c>
      <c r="C49" s="38"/>
      <c r="D49" s="19">
        <f t="shared" ca="1" si="3"/>
        <v>13</v>
      </c>
      <c r="E49" s="19">
        <f t="shared" ca="1" si="5"/>
        <v>175000</v>
      </c>
      <c r="F49" s="20">
        <f t="shared" ca="1" si="1"/>
        <v>2275000</v>
      </c>
      <c r="G49" s="21"/>
      <c r="H49" s="20">
        <f ca="1">SUM($D$15:D49)</f>
        <v>357</v>
      </c>
      <c r="I49" s="22">
        <f ca="1">IF(H49&gt;=$C$10,$C$10-SUM($I$15:I48),D49)</f>
        <v>0</v>
      </c>
      <c r="J49" s="20">
        <f t="shared" ca="1" si="2"/>
        <v>-287</v>
      </c>
      <c r="K49" s="20">
        <f t="shared" ca="1" si="0"/>
        <v>13</v>
      </c>
    </row>
    <row r="50" spans="1:11" x14ac:dyDescent="0.2">
      <c r="A50" s="18">
        <v>1035</v>
      </c>
      <c r="B50" s="37" t="s">
        <v>2</v>
      </c>
      <c r="C50" s="38"/>
      <c r="D50" s="19">
        <f t="shared" ca="1" si="3"/>
        <v>11</v>
      </c>
      <c r="E50" s="19">
        <f t="shared" ca="1" si="5"/>
        <v>173000</v>
      </c>
      <c r="F50" s="20">
        <f t="shared" ca="1" si="1"/>
        <v>1903000</v>
      </c>
      <c r="G50" s="21"/>
      <c r="H50" s="20">
        <f ca="1">SUM($D$15:D50)</f>
        <v>368</v>
      </c>
      <c r="I50" s="22">
        <f ca="1">IF(H50&gt;=$C$10,$C$10-SUM($I$15:I49),D50)</f>
        <v>0</v>
      </c>
      <c r="J50" s="20">
        <f t="shared" ca="1" si="2"/>
        <v>-298</v>
      </c>
      <c r="K50" s="20">
        <f t="shared" ca="1" si="0"/>
        <v>11</v>
      </c>
    </row>
    <row r="51" spans="1:11" x14ac:dyDescent="0.2">
      <c r="A51" s="24"/>
      <c r="G51" s="21"/>
    </row>
    <row r="52" spans="1:11" x14ac:dyDescent="0.2">
      <c r="G52" s="21"/>
    </row>
    <row r="53" spans="1:11" x14ac:dyDescent="0.2">
      <c r="G53" s="21"/>
    </row>
    <row r="54" spans="1:11" x14ac:dyDescent="0.2">
      <c r="G54" s="21"/>
    </row>
    <row r="55" spans="1:11" x14ac:dyDescent="0.2">
      <c r="G55" s="21"/>
    </row>
    <row r="56" spans="1:11" x14ac:dyDescent="0.2">
      <c r="G56" s="21"/>
    </row>
    <row r="57" spans="1:11" x14ac:dyDescent="0.2">
      <c r="G57" s="21"/>
    </row>
    <row r="58" spans="1:11" x14ac:dyDescent="0.2">
      <c r="G58" s="21"/>
    </row>
    <row r="59" spans="1:11" x14ac:dyDescent="0.2">
      <c r="G59" s="21"/>
    </row>
    <row r="60" spans="1:11" x14ac:dyDescent="0.2">
      <c r="G60" s="21"/>
    </row>
    <row r="61" spans="1:11" x14ac:dyDescent="0.2">
      <c r="G61" s="21"/>
    </row>
    <row r="62" spans="1:11" x14ac:dyDescent="0.2">
      <c r="G62" s="21"/>
    </row>
    <row r="63" spans="1:11" x14ac:dyDescent="0.2">
      <c r="G63" s="21"/>
    </row>
    <row r="64" spans="1:11" x14ac:dyDescent="0.2">
      <c r="G64" s="21"/>
    </row>
    <row r="65" spans="7:7" x14ac:dyDescent="0.2">
      <c r="G65" s="21"/>
    </row>
    <row r="66" spans="7:7" x14ac:dyDescent="0.2">
      <c r="G66" s="21"/>
    </row>
    <row r="67" spans="7:7" x14ac:dyDescent="0.2">
      <c r="G67" s="21"/>
    </row>
    <row r="68" spans="7:7" x14ac:dyDescent="0.2">
      <c r="G68" s="21"/>
    </row>
    <row r="69" spans="7:7" x14ac:dyDescent="0.2">
      <c r="G69" s="21"/>
    </row>
    <row r="70" spans="7:7" x14ac:dyDescent="0.2">
      <c r="G70" s="21"/>
    </row>
    <row r="71" spans="7:7" x14ac:dyDescent="0.2">
      <c r="G71" s="21"/>
    </row>
    <row r="72" spans="7:7" x14ac:dyDescent="0.2">
      <c r="G72" s="21"/>
    </row>
    <row r="73" spans="7:7" x14ac:dyDescent="0.2">
      <c r="G73" s="21"/>
    </row>
    <row r="74" spans="7:7" x14ac:dyDescent="0.2">
      <c r="G74" s="21"/>
    </row>
    <row r="75" spans="7:7" x14ac:dyDescent="0.2">
      <c r="G75" s="21"/>
    </row>
    <row r="76" spans="7:7" x14ac:dyDescent="0.2">
      <c r="G76" s="21"/>
    </row>
    <row r="77" spans="7:7" x14ac:dyDescent="0.2">
      <c r="G77" s="21"/>
    </row>
    <row r="78" spans="7:7" x14ac:dyDescent="0.2">
      <c r="G78" s="21"/>
    </row>
    <row r="79" spans="7:7" x14ac:dyDescent="0.2">
      <c r="G79" s="21"/>
    </row>
    <row r="80" spans="7:7" x14ac:dyDescent="0.2">
      <c r="G80" s="21"/>
    </row>
    <row r="81" spans="7:7" x14ac:dyDescent="0.2">
      <c r="G81" s="21"/>
    </row>
    <row r="82" spans="7:7" x14ac:dyDescent="0.2">
      <c r="G82" s="21"/>
    </row>
    <row r="83" spans="7:7" x14ac:dyDescent="0.2">
      <c r="G83" s="21"/>
    </row>
    <row r="84" spans="7:7" x14ac:dyDescent="0.2">
      <c r="G84" s="21"/>
    </row>
    <row r="85" spans="7:7" x14ac:dyDescent="0.2">
      <c r="G85" s="21"/>
    </row>
    <row r="86" spans="7:7" x14ac:dyDescent="0.2">
      <c r="G86" s="21"/>
    </row>
    <row r="87" spans="7:7" x14ac:dyDescent="0.2">
      <c r="G87" s="21"/>
    </row>
    <row r="88" spans="7:7" x14ac:dyDescent="0.2">
      <c r="G88" s="21"/>
    </row>
    <row r="89" spans="7:7" x14ac:dyDescent="0.2">
      <c r="G89" s="21"/>
    </row>
    <row r="90" spans="7:7" x14ac:dyDescent="0.2">
      <c r="G90" s="21"/>
    </row>
    <row r="91" spans="7:7" x14ac:dyDescent="0.2">
      <c r="G91" s="21"/>
    </row>
    <row r="92" spans="7:7" x14ac:dyDescent="0.2">
      <c r="G92" s="21"/>
    </row>
    <row r="93" spans="7:7" x14ac:dyDescent="0.2">
      <c r="G93" s="21"/>
    </row>
    <row r="94" spans="7:7" x14ac:dyDescent="0.2">
      <c r="G94" s="21"/>
    </row>
    <row r="95" spans="7:7" x14ac:dyDescent="0.2">
      <c r="G95" s="21"/>
    </row>
    <row r="96" spans="7:7" x14ac:dyDescent="0.2">
      <c r="G96" s="21"/>
    </row>
    <row r="97" spans="7:7" x14ac:dyDescent="0.2">
      <c r="G97" s="21"/>
    </row>
    <row r="98" spans="7:7" x14ac:dyDescent="0.2">
      <c r="G98" s="21"/>
    </row>
    <row r="99" spans="7:7" x14ac:dyDescent="0.2">
      <c r="G99" s="21"/>
    </row>
    <row r="100" spans="7:7" x14ac:dyDescent="0.2">
      <c r="G100" s="21"/>
    </row>
    <row r="101" spans="7:7" x14ac:dyDescent="0.2">
      <c r="G101" s="21"/>
    </row>
    <row r="102" spans="7:7" x14ac:dyDescent="0.2">
      <c r="G102" s="21"/>
    </row>
    <row r="103" spans="7:7" x14ac:dyDescent="0.2">
      <c r="G103" s="21"/>
    </row>
    <row r="104" spans="7:7" x14ac:dyDescent="0.2">
      <c r="G104" s="21"/>
    </row>
    <row r="105" spans="7:7" x14ac:dyDescent="0.2">
      <c r="G105" s="21"/>
    </row>
    <row r="106" spans="7:7" x14ac:dyDescent="0.2">
      <c r="G106" s="21"/>
    </row>
    <row r="107" spans="7:7" x14ac:dyDescent="0.2">
      <c r="G107" s="21"/>
    </row>
    <row r="108" spans="7:7" x14ac:dyDescent="0.2">
      <c r="G108" s="21"/>
    </row>
    <row r="109" spans="7:7" x14ac:dyDescent="0.2">
      <c r="G109" s="21"/>
    </row>
    <row r="110" spans="7:7" x14ac:dyDescent="0.2">
      <c r="G110" s="21"/>
    </row>
    <row r="111" spans="7:7" x14ac:dyDescent="0.2">
      <c r="G111" s="21"/>
    </row>
    <row r="112" spans="7:7" x14ac:dyDescent="0.2">
      <c r="G112" s="21"/>
    </row>
    <row r="113" spans="7:7" x14ac:dyDescent="0.2">
      <c r="G113" s="21"/>
    </row>
    <row r="114" spans="7:7" x14ac:dyDescent="0.2">
      <c r="G114" s="21"/>
    </row>
    <row r="115" spans="7:7" x14ac:dyDescent="0.2">
      <c r="G115" s="21"/>
    </row>
    <row r="116" spans="7:7" x14ac:dyDescent="0.2">
      <c r="G116" s="21"/>
    </row>
    <row r="117" spans="7:7" x14ac:dyDescent="0.2">
      <c r="G117" s="21"/>
    </row>
    <row r="118" spans="7:7" x14ac:dyDescent="0.2">
      <c r="G118" s="21"/>
    </row>
    <row r="119" spans="7:7" x14ac:dyDescent="0.2">
      <c r="G119" s="21"/>
    </row>
    <row r="120" spans="7:7" x14ac:dyDescent="0.2">
      <c r="G120" s="21"/>
    </row>
    <row r="121" spans="7:7" x14ac:dyDescent="0.2">
      <c r="G121" s="21"/>
    </row>
    <row r="122" spans="7:7" x14ac:dyDescent="0.2">
      <c r="G122" s="21"/>
    </row>
    <row r="123" spans="7:7" x14ac:dyDescent="0.2">
      <c r="G123" s="21"/>
    </row>
    <row r="124" spans="7:7" x14ac:dyDescent="0.2">
      <c r="G124" s="21"/>
    </row>
    <row r="125" spans="7:7" x14ac:dyDescent="0.2">
      <c r="G125" s="21"/>
    </row>
    <row r="126" spans="7:7" x14ac:dyDescent="0.2">
      <c r="G126" s="21"/>
    </row>
    <row r="127" spans="7:7" x14ac:dyDescent="0.2">
      <c r="G127" s="21"/>
    </row>
    <row r="128" spans="7:7" x14ac:dyDescent="0.2">
      <c r="G128" s="21"/>
    </row>
    <row r="129" spans="7:7" x14ac:dyDescent="0.2">
      <c r="G129" s="21"/>
    </row>
    <row r="130" spans="7:7" x14ac:dyDescent="0.2">
      <c r="G130" s="21"/>
    </row>
    <row r="131" spans="7:7" x14ac:dyDescent="0.2">
      <c r="G131" s="21"/>
    </row>
    <row r="132" spans="7:7" x14ac:dyDescent="0.2">
      <c r="G132" s="21"/>
    </row>
    <row r="133" spans="7:7" x14ac:dyDescent="0.2">
      <c r="G133" s="21"/>
    </row>
    <row r="134" spans="7:7" x14ac:dyDescent="0.2">
      <c r="G134" s="21"/>
    </row>
    <row r="135" spans="7:7" x14ac:dyDescent="0.2">
      <c r="G135" s="21"/>
    </row>
    <row r="136" spans="7:7" x14ac:dyDescent="0.2">
      <c r="G136" s="21"/>
    </row>
  </sheetData>
  <sheetProtection formatCells="0" formatColumns="0" formatRows="0" insertColumns="0" insertRows="0" insertHyperlinks="0" deleteColumns="0" deleteRows="0" sort="0" autoFilter="0" pivotTables="0"/>
  <mergeCells count="51">
    <mergeCell ref="B14:C14"/>
    <mergeCell ref="B15:C15"/>
    <mergeCell ref="B16:C16"/>
    <mergeCell ref="H13:K13"/>
    <mergeCell ref="A13:F13"/>
    <mergeCell ref="H14:I14"/>
    <mergeCell ref="J14:K14"/>
    <mergeCell ref="B17:C17"/>
    <mergeCell ref="B18:C18"/>
    <mergeCell ref="B19:C19"/>
    <mergeCell ref="B20:C20"/>
    <mergeCell ref="B21:C21"/>
    <mergeCell ref="B30:C30"/>
    <mergeCell ref="B31:C31"/>
    <mergeCell ref="B22:C22"/>
    <mergeCell ref="B23:C23"/>
    <mergeCell ref="B24:C24"/>
    <mergeCell ref="B25:C25"/>
    <mergeCell ref="B26:C26"/>
    <mergeCell ref="B50:C50"/>
    <mergeCell ref="A4:B4"/>
    <mergeCell ref="A5:B5"/>
    <mergeCell ref="A6:B6"/>
    <mergeCell ref="A7:B7"/>
    <mergeCell ref="A8:B8"/>
    <mergeCell ref="A9:B9"/>
    <mergeCell ref="A10:B10"/>
    <mergeCell ref="B42:C42"/>
    <mergeCell ref="B43:C43"/>
    <mergeCell ref="B44:C44"/>
    <mergeCell ref="B45:C45"/>
    <mergeCell ref="B46:C46"/>
    <mergeCell ref="B37:C37"/>
    <mergeCell ref="B38:C38"/>
    <mergeCell ref="B39:C39"/>
    <mergeCell ref="H2:K9"/>
    <mergeCell ref="H10:K10"/>
    <mergeCell ref="B47:C47"/>
    <mergeCell ref="B48:C48"/>
    <mergeCell ref="B49:C49"/>
    <mergeCell ref="A2:C2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</mergeCells>
  <phoneticPr fontId="19" type="noConversion"/>
  <conditionalFormatting sqref="J15:J50 A12:C12 A15:B15 H15:H50 A16:A50 D15:F50">
    <cfRule type="expression" dxfId="3" priority="8" stopIfTrue="1">
      <formula>$F12="C"</formula>
    </cfRule>
  </conditionalFormatting>
  <conditionalFormatting sqref="C10">
    <cfRule type="expression" dxfId="2" priority="10" stopIfTrue="1">
      <formula>#REF!="C"</formula>
    </cfRule>
  </conditionalFormatting>
  <conditionalFormatting sqref="B16:B18">
    <cfRule type="expression" dxfId="1" priority="2" stopIfTrue="1">
      <formula>$F16="C"</formula>
    </cfRule>
  </conditionalFormatting>
  <conditionalFormatting sqref="B19:B50">
    <cfRule type="expression" dxfId="0" priority="1" stopIfTrue="1">
      <formula>$F19="C"</formula>
    </cfRule>
  </conditionalFormatting>
  <hyperlinks>
    <hyperlink ref="H10" r:id="rId1"/>
  </hyperlinks>
  <pageMargins left="0.76" right="0.41" top="0.39" bottom="0.77" header="0.3" footer="0.5"/>
  <pageSetup scale="74" orientation="portrait" r:id="rId2"/>
  <headerFooter alignWithMargins="0"/>
  <ignoredErrors>
    <ignoredError sqref="C10:F10 C4:F5 D17:E50 E16 D7:F7" unlockedFormula="1"/>
    <ignoredError sqref="H16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</vt:lpstr>
      <vt:lpstr>Base!Print_Area</vt:lpstr>
    </vt:vector>
  </TitlesOfParts>
  <Company>Exceltemplate.net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auditor</cp:lastModifiedBy>
  <cp:lastPrinted>2014-12-11T17:38:17Z</cp:lastPrinted>
  <dcterms:created xsi:type="dcterms:W3CDTF">2009-06-20T15:23:12Z</dcterms:created>
  <dcterms:modified xsi:type="dcterms:W3CDTF">2014-12-14T20:17:17Z</dcterms:modified>
</cp:coreProperties>
</file>